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2" i="1"/>
  <c r="E61"/>
  <c r="E56"/>
  <c r="E55"/>
  <c r="E53"/>
  <c r="E52"/>
  <c r="E35"/>
  <c r="E32"/>
  <c r="E26"/>
  <c r="E23"/>
  <c r="H23" s="1"/>
  <c r="E16"/>
  <c r="E15"/>
  <c r="E9"/>
  <c r="E8"/>
  <c r="E7"/>
  <c r="E5"/>
  <c r="E106"/>
  <c r="E107"/>
  <c r="H106" s="1"/>
  <c r="E70"/>
  <c r="G104"/>
  <c r="H104" s="1"/>
  <c r="G103"/>
  <c r="E103"/>
  <c r="E6"/>
  <c r="E101"/>
  <c r="H102"/>
  <c r="H105"/>
  <c r="G101"/>
  <c r="G68"/>
  <c r="H68" s="1"/>
  <c r="G100"/>
  <c r="H100" s="1"/>
  <c r="G99"/>
  <c r="H99" s="1"/>
  <c r="G84"/>
  <c r="H86" s="1"/>
  <c r="G87"/>
  <c r="H87" s="1"/>
  <c r="G88"/>
  <c r="H88" s="1"/>
  <c r="G81"/>
  <c r="H81" s="1"/>
  <c r="G82"/>
  <c r="H82" s="1"/>
  <c r="G83"/>
  <c r="H83" s="1"/>
  <c r="G80"/>
  <c r="H80" s="1"/>
  <c r="G75"/>
  <c r="H75" s="1"/>
  <c r="H89"/>
  <c r="H93"/>
  <c r="H94"/>
  <c r="H95"/>
  <c r="G70"/>
  <c r="G4"/>
  <c r="H64"/>
  <c r="H62"/>
  <c r="H61"/>
  <c r="E60"/>
  <c r="H60" s="1"/>
  <c r="E58"/>
  <c r="H58" s="1"/>
  <c r="E41"/>
  <c r="H41" s="1"/>
  <c r="H56"/>
  <c r="H55"/>
  <c r="E54"/>
  <c r="H54" s="1"/>
  <c r="H53"/>
  <c r="H52"/>
  <c r="E51"/>
  <c r="H51" s="1"/>
  <c r="H42"/>
  <c r="H43"/>
  <c r="H44"/>
  <c r="H46"/>
  <c r="H47"/>
  <c r="H57"/>
  <c r="H59"/>
  <c r="H63"/>
  <c r="H69"/>
  <c r="H74"/>
  <c r="H76"/>
  <c r="H36"/>
  <c r="H32"/>
  <c r="E29"/>
  <c r="H31" s="1"/>
  <c r="E38"/>
  <c r="H38" s="1"/>
  <c r="E10"/>
  <c r="H26"/>
  <c r="E20"/>
  <c r="H20" s="1"/>
  <c r="H16"/>
  <c r="H15"/>
  <c r="E14"/>
  <c r="H14" s="1"/>
  <c r="E13"/>
  <c r="H13" s="1"/>
  <c r="H11"/>
  <c r="E12"/>
  <c r="H12" s="1"/>
  <c r="G10"/>
  <c r="E4"/>
  <c r="H34" l="1"/>
  <c r="H9"/>
  <c r="H7"/>
  <c r="H33"/>
  <c r="H8"/>
  <c r="H5"/>
  <c r="H84"/>
  <c r="H4"/>
  <c r="H29"/>
  <c r="H30"/>
  <c r="H107"/>
  <c r="H6"/>
  <c r="H103"/>
  <c r="H10"/>
  <c r="H101"/>
  <c r="H85"/>
  <c r="H70"/>
  <c r="H40"/>
  <c r="H39"/>
  <c r="H35"/>
  <c r="H37"/>
  <c r="H28"/>
  <c r="H27"/>
  <c r="H24"/>
  <c r="H25"/>
  <c r="H22"/>
  <c r="H21"/>
</calcChain>
</file>

<file path=xl/sharedStrings.xml><?xml version="1.0" encoding="utf-8"?>
<sst xmlns="http://schemas.openxmlformats.org/spreadsheetml/2006/main" count="189" uniqueCount="109">
  <si>
    <t>Нотариальные действия</t>
  </si>
  <si>
    <t xml:space="preserve">Тарифы, взыскиваемые нотариусом, за совершение нотариальных действий </t>
  </si>
  <si>
    <t xml:space="preserve">Тарифы за правовую и техническую работу </t>
  </si>
  <si>
    <t>Стоимость документа</t>
  </si>
  <si>
    <t>Детям, супругу, родителям, внукам</t>
  </si>
  <si>
    <t>до 10 000 000 руб.</t>
  </si>
  <si>
    <t>до 1 000 000 руб.</t>
  </si>
  <si>
    <t>от 10 000 001 руб.</t>
  </si>
  <si>
    <t>от 1 000 001 руб. до 10 000 000 руб.</t>
  </si>
  <si>
    <t>Удостоверение сделок, предметом которых является отчуждение недвижимого имущества (квартир, нежилых помещений, земельных участков, жилых домов и т.д.) от суммы сделки</t>
  </si>
  <si>
    <t>Свыше 10 000 000 руб. в случае отчуждения жилых помещений и земельных участков, занятых жилыми домами</t>
  </si>
  <si>
    <t>Свыше 10 000 000 руб.</t>
  </si>
  <si>
    <t>Количество объектов</t>
  </si>
  <si>
    <t>Сумма</t>
  </si>
  <si>
    <r>
      <t xml:space="preserve">Удостоверение сделок с недвижимым имуществом, находящимся в долевой собственности, а также когда одна из сторон сделки - несовершеннолетний, подопечный/ограниченно дееспособный; </t>
    </r>
    <r>
      <rPr>
        <i/>
        <sz val="11"/>
        <color theme="1"/>
        <rFont val="Calibri"/>
        <family val="2"/>
        <charset val="204"/>
        <scheme val="minor"/>
      </rPr>
      <t>(обязательное нотариальное удостоверение)</t>
    </r>
  </si>
  <si>
    <t>Варианты сумм договоров/стоимсоти имущества</t>
  </si>
  <si>
    <r>
      <t>Договор по оформлению в долевую собственность родителей и детей жилого помещения, приобретенного</t>
    </r>
    <r>
      <rPr>
        <b/>
        <sz val="11"/>
        <color theme="1"/>
        <rFont val="Calibri"/>
        <family val="2"/>
        <charset val="204"/>
        <scheme val="minor"/>
      </rPr>
      <t xml:space="preserve"> с использованием средств материнского капитала</t>
    </r>
  </si>
  <si>
    <t>Договор ренты (постоянной, пожизненной), Договор пожизненногосодержания с иждивением</t>
  </si>
  <si>
    <t>Сумма сделки/договора</t>
  </si>
  <si>
    <t>Удостоверение договоров об ипотеке морских и воздушных судов, а также судов внутреннего плавания</t>
  </si>
  <si>
    <t xml:space="preserve">Договор об ипотеке недвижимого имущества (кроме договоров, требующих обязательного нотариального удостоверения) </t>
  </si>
  <si>
    <t>До 1 000 000 руб.</t>
  </si>
  <si>
    <t>От 1 000 001 руб. до 10 000 000 руб.</t>
  </si>
  <si>
    <r>
      <t xml:space="preserve">Корпоративные сделки </t>
    </r>
    <r>
      <rPr>
        <sz val="14"/>
        <color theme="1"/>
        <rFont val="Calibri"/>
        <family val="2"/>
        <charset val="204"/>
        <scheme val="minor"/>
      </rPr>
      <t>(в стоимость УПТХ включено заполнение заявления, сканирование и передача его в ИФНС)</t>
    </r>
  </si>
  <si>
    <r>
      <t xml:space="preserve">Сделки с недвижимым имуществом </t>
    </r>
    <r>
      <rPr>
        <sz val="14"/>
        <color theme="1"/>
        <rFont val="Calibri"/>
        <family val="2"/>
        <charset val="204"/>
        <scheme val="minor"/>
      </rPr>
      <t>(за представление заявления о государственной регистрации прав в орган регистрации прав плата за УПТХ не взимается)</t>
    </r>
  </si>
  <si>
    <t>Участники</t>
  </si>
  <si>
    <t>Участниками которых являются только физические лица</t>
  </si>
  <si>
    <t>Участниками которых являются российские юридические лица</t>
  </si>
  <si>
    <t>Хотя бы одним из участников, которых является иностранное юридическое лицо</t>
  </si>
  <si>
    <r>
      <t xml:space="preserve">Договор </t>
    </r>
    <r>
      <rPr>
        <b/>
        <sz val="11"/>
        <color theme="1"/>
        <rFont val="Calibri"/>
        <family val="2"/>
        <charset val="204"/>
        <scheme val="minor"/>
      </rPr>
      <t>купли-продажи</t>
    </r>
    <r>
      <rPr>
        <sz val="11"/>
        <color theme="1"/>
        <rFont val="Calibri"/>
        <family val="2"/>
        <charset val="204"/>
        <scheme val="minor"/>
      </rPr>
      <t xml:space="preserve"> доли или части доли в уставном капитале общества</t>
    </r>
  </si>
  <si>
    <t xml:space="preserve">Свыше 10 000 000 руб. </t>
  </si>
  <si>
    <r>
      <t xml:space="preserve">Договор </t>
    </r>
    <r>
      <rPr>
        <b/>
        <sz val="11"/>
        <color theme="1"/>
        <rFont val="Calibri"/>
        <family val="2"/>
        <charset val="204"/>
        <scheme val="minor"/>
      </rPr>
      <t>залога</t>
    </r>
    <r>
      <rPr>
        <sz val="11"/>
        <color theme="1"/>
        <rFont val="Calibri"/>
        <family val="2"/>
        <charset val="204"/>
        <scheme val="minor"/>
      </rPr>
      <t xml:space="preserve"> доли или части доли в уставном капитале общества</t>
    </r>
  </si>
  <si>
    <r>
      <rPr>
        <b/>
        <sz val="11"/>
        <color theme="1"/>
        <rFont val="Calibri"/>
        <family val="2"/>
        <charset val="204"/>
        <scheme val="minor"/>
      </rPr>
      <t>Иные сделки по отчуждению</t>
    </r>
    <r>
      <rPr>
        <sz val="11"/>
        <color theme="1"/>
        <rFont val="Calibri"/>
        <family val="2"/>
        <charset val="204"/>
        <scheme val="minor"/>
      </rPr>
      <t xml:space="preserve"> долей или части доли в уставном капитале общества</t>
    </r>
    <r>
      <rPr>
        <b/>
        <sz val="11"/>
        <color theme="1"/>
        <rFont val="Calibri"/>
        <family val="2"/>
        <charset val="204"/>
        <scheme val="minor"/>
      </rPr>
      <t xml:space="preserve"> (в том числе передача доли/части доли УК в УК другого общества, передача в качестве отступного, дарения, </t>
    </r>
    <r>
      <rPr>
        <b/>
        <i/>
        <sz val="11"/>
        <color theme="1"/>
        <rFont val="Calibri"/>
        <family val="2"/>
        <charset val="204"/>
        <scheme val="minor"/>
      </rPr>
      <t>опционный договор</t>
    </r>
    <r>
      <rPr>
        <b/>
        <sz val="11"/>
        <color theme="1"/>
        <rFont val="Calibri"/>
        <family val="2"/>
        <charset val="204"/>
        <scheme val="minor"/>
      </rPr>
      <t>)</t>
    </r>
  </si>
  <si>
    <t>Соглашение на предоставление опциона на заключение договора</t>
  </si>
  <si>
    <t>Удостоверение</t>
  </si>
  <si>
    <t>Оферты о продаже доли в УК (ст.21 Закона об ООО в редакции ФЗ-67)</t>
  </si>
  <si>
    <t>Безотзывной оферты во исполнение опциона на заключение договора (ст. 429-2 ГК РФ)</t>
  </si>
  <si>
    <t xml:space="preserve">Удостоверение </t>
  </si>
  <si>
    <t>Требования о выкупе доли в УК (ст.23 Закона об ООО в редакции ФЗ-67)</t>
  </si>
  <si>
    <t>Заявления о выходе участника из Общества (ст.26 Закона об ООО ФЗ-67)</t>
  </si>
  <si>
    <t xml:space="preserve">Соглашение об управлениии хозяйственным партнерством </t>
  </si>
  <si>
    <t xml:space="preserve">Договор инвестиционного товарищества </t>
  </si>
  <si>
    <t>до 1 000 000руб.</t>
  </si>
  <si>
    <t xml:space="preserve">от 1 000 001 руб. до 10 000 000 руб. </t>
  </si>
  <si>
    <t>Иные договоры и соглашения</t>
  </si>
  <si>
    <t>Договор залога движимого имущества (кроме залога долей в уставном капитале ООО)</t>
  </si>
  <si>
    <r>
      <t xml:space="preserve">Договр найма, аренды жилого и нежилого помещения, воздушных, морских, речных судов, займа, в зависимости от суммы договора, и </t>
    </r>
    <r>
      <rPr>
        <b/>
        <sz val="11"/>
        <color theme="1"/>
        <rFont val="Calibri"/>
        <family val="2"/>
        <charset val="204"/>
        <scheme val="minor"/>
      </rPr>
      <t>другие подлежащие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оценке</t>
    </r>
    <r>
      <rPr>
        <sz val="11"/>
        <color theme="1"/>
        <rFont val="Calibri"/>
        <family val="2"/>
        <charset val="204"/>
        <scheme val="minor"/>
      </rPr>
      <t xml:space="preserve">, для которых </t>
    </r>
    <r>
      <rPr>
        <b/>
        <sz val="11"/>
        <color theme="1"/>
        <rFont val="Calibri"/>
        <family val="2"/>
        <charset val="204"/>
        <scheme val="minor"/>
      </rPr>
      <t>не установлена обязательная нотариальная форма</t>
    </r>
  </si>
  <si>
    <t>Другим лицам в зависимости</t>
  </si>
  <si>
    <t>Договор безвозмездного пользования имуществом (в том числе квартирой)</t>
  </si>
  <si>
    <t>Договор поручительства</t>
  </si>
  <si>
    <r>
      <t xml:space="preserve">Иные договоры, соглашения, не указанные выше, </t>
    </r>
    <r>
      <rPr>
        <b/>
        <sz val="11"/>
        <color theme="1"/>
        <rFont val="Calibri"/>
        <family val="2"/>
        <charset val="204"/>
        <scheme val="minor"/>
      </rPr>
      <t>не подлежащие оценке</t>
    </r>
  </si>
  <si>
    <r>
      <t xml:space="preserve">Иные договоры, соглашения, не указанные выше, </t>
    </r>
    <r>
      <rPr>
        <b/>
        <sz val="11"/>
        <color theme="1"/>
        <rFont val="Calibri"/>
        <family val="2"/>
        <charset val="204"/>
        <scheme val="minor"/>
      </rPr>
      <t>предмет которых подлежит оценке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i/>
        <sz val="11"/>
        <color theme="1"/>
        <rFont val="Calibri"/>
        <family val="2"/>
        <charset val="204"/>
        <scheme val="minor"/>
      </rPr>
      <t>(НЕ подлежащие обязательному нотариальному удостоверению)</t>
    </r>
    <r>
      <rPr>
        <sz val="11"/>
        <color theme="1"/>
        <rFont val="Calibri"/>
        <family val="2"/>
        <charset val="204"/>
        <scheme val="minor"/>
      </rPr>
      <t xml:space="preserve"> в зависимости от суммы договора (ст. 22.1 ОЗН)</t>
    </r>
  </si>
  <si>
    <t>Соглашения об изменениях, вносимых в договор, расторжение нотариально удостоверенных договоров</t>
  </si>
  <si>
    <t xml:space="preserve">Если по удостоверенному соглашению требуется направить заявление в ИФНС от имени нотариуса (сканирование, составление, передача) </t>
  </si>
  <si>
    <t>Договоры по семейному законодательству</t>
  </si>
  <si>
    <t>Брачный договрр</t>
  </si>
  <si>
    <t>Соглашение об уплате алиментов</t>
  </si>
  <si>
    <t>Соглашение о разделе общего имущества, нажитого супругами в период брака</t>
  </si>
  <si>
    <t>Односторонние сделки, волеизъявления</t>
  </si>
  <si>
    <t>Согласие на выезд несовершеннолетнего ребенка за границу</t>
  </si>
  <si>
    <t>Согласие супруга, в том числе бывшего, на совершение сделок с недвижимостью и пр. имуществом</t>
  </si>
  <si>
    <r>
      <t xml:space="preserve">Отказ от преимущественного права покупки </t>
    </r>
    <r>
      <rPr>
        <b/>
        <sz val="11"/>
        <color theme="1"/>
        <rFont val="Calibri"/>
        <family val="2"/>
        <charset val="204"/>
        <scheme val="minor"/>
      </rPr>
      <t>по ст. 25 ГК РФ</t>
    </r>
  </si>
  <si>
    <t>Доверенности</t>
  </si>
  <si>
    <t>Доверенности от физических лиц и ИП</t>
  </si>
  <si>
    <t>Доверенность на оформление пенсий и получение пособий на основании ст. 333.38 п.14 НК РФ</t>
  </si>
  <si>
    <t>Освобождены</t>
  </si>
  <si>
    <t>Прочие доверенности от ФЛ и ИП</t>
  </si>
  <si>
    <t>Доверенности от юридических лиц</t>
  </si>
  <si>
    <t xml:space="preserve">Прочие доверенности  </t>
  </si>
  <si>
    <r>
      <t xml:space="preserve">На </t>
    </r>
    <r>
      <rPr>
        <b/>
        <sz val="11"/>
        <color theme="1"/>
        <rFont val="Calibri"/>
        <family val="2"/>
        <charset val="204"/>
        <scheme val="minor"/>
      </rPr>
      <t>ряспоряжение имуществом, денежными средствами</t>
    </r>
  </si>
  <si>
    <r>
      <t xml:space="preserve">На право </t>
    </r>
    <r>
      <rPr>
        <b/>
        <sz val="11"/>
        <color theme="1"/>
        <rFont val="Calibri"/>
        <family val="2"/>
        <charset val="204"/>
        <scheme val="minor"/>
      </rPr>
      <t>пользования и (или) распоряжения транспортом</t>
    </r>
  </si>
  <si>
    <t>Количество представителей</t>
  </si>
  <si>
    <t>Доверенность в порядке передоверия</t>
  </si>
  <si>
    <t>От физических лиц</t>
  </si>
  <si>
    <t>От юридических лиц</t>
  </si>
  <si>
    <t>Распоряжение об отмене доверенности</t>
  </si>
  <si>
    <t>Завещания, наследство</t>
  </si>
  <si>
    <t>Лица участвующие в сделке/вид доверенности</t>
  </si>
  <si>
    <t>Лица участвующие в сделке/ примечания</t>
  </si>
  <si>
    <t>Примечания</t>
  </si>
  <si>
    <t xml:space="preserve">Завещания </t>
  </si>
  <si>
    <t>Совместное завещание супругов</t>
  </si>
  <si>
    <t xml:space="preserve">Распоряжение об отмене завещания </t>
  </si>
  <si>
    <t xml:space="preserve">Количество </t>
  </si>
  <si>
    <t>Прочие нотариальные действия</t>
  </si>
  <si>
    <t>Предоставление документов на государственную регистрацию юридических лиц и индивидуальных предпринимателей (в электронной форме) - ст. 86.3 ОЗН</t>
  </si>
  <si>
    <t>Количество страниц</t>
  </si>
  <si>
    <t>Вид передачи  доверенности/вид нотариальных действий</t>
  </si>
  <si>
    <t>Удостоверение факта принятия общим собранием участников ООО решения об увеличении уставного капитала и состава участников общества присутствующих на собрании (п.3 ст. 17ФЗ "Об ООО" в редакции ФЗ-67 от 30.03.2015),(тариф по НК - 100 руб.)</t>
  </si>
  <si>
    <t>Принятие в депозит денежных средств и ценных бумаг</t>
  </si>
  <si>
    <r>
      <t>Принятие в депозит нотариуса , удостоверившего сделку, денежных сумм в целях исполнения обязательств по</t>
    </r>
    <r>
      <rPr>
        <b/>
        <sz val="11"/>
        <color theme="1"/>
        <rFont val="Calibri"/>
        <family val="2"/>
        <charset val="204"/>
        <scheme val="minor"/>
      </rPr>
      <t xml:space="preserve"> такой сделке </t>
    </r>
    <r>
      <rPr>
        <b/>
        <i/>
        <sz val="11"/>
        <color theme="1"/>
        <rFont val="Calibri"/>
        <family val="2"/>
        <charset val="204"/>
        <scheme val="minor"/>
      </rPr>
      <t>(п. 8.1 ст. 22.1 ОЗН)</t>
    </r>
  </si>
  <si>
    <t>Плата взымается за каждый час присутствия на заседании + изучение документов к заседанию, подготовка свидетельства</t>
  </si>
  <si>
    <t>Свидетельствование верности копий документов, копий с копий документов, выписок из документов, в т.ч. Копий учредительных документов, их изменений</t>
  </si>
  <si>
    <t>Обеспечение доказательств</t>
  </si>
  <si>
    <t>Выписка из реестра о совершении нотариального действия</t>
  </si>
  <si>
    <t>Исключительная надпись</t>
  </si>
  <si>
    <t>За исключением исполнительной надписи об обращении взыскания на заложенное имущество (пп. 19 п. 1 ст. 333.24 НК РФ)</t>
  </si>
  <si>
    <t>Исключительная надпись об обращении взыскания на заложенное имущество</t>
  </si>
  <si>
    <t>Количество документов/ страниц</t>
  </si>
  <si>
    <t>Количество объектов/часов/страниц/документов</t>
  </si>
  <si>
    <t>Количество лиц/участников/кредиторов</t>
  </si>
  <si>
    <r>
      <t xml:space="preserve">За удостоверение доверенностей на право </t>
    </r>
    <r>
      <rPr>
        <b/>
        <sz val="11"/>
        <color theme="1"/>
        <rFont val="Calibri"/>
        <family val="2"/>
        <charset val="204"/>
        <scheme val="minor"/>
      </rPr>
      <t>пользования и(или) распоряжения автотранспортом</t>
    </r>
  </si>
  <si>
    <r>
      <t xml:space="preserve">За удостоверение доверенностей </t>
    </r>
    <r>
      <rPr>
        <b/>
        <sz val="11"/>
        <color theme="1"/>
        <rFont val="Calibri"/>
        <family val="2"/>
        <charset val="204"/>
        <scheme val="minor"/>
      </rPr>
      <t>на право пользования и(или) распоряжения имуществом</t>
    </r>
    <r>
      <rPr>
        <sz val="11"/>
        <color theme="1"/>
        <rFont val="Calibri"/>
        <family val="2"/>
        <charset val="204"/>
        <scheme val="minor"/>
      </rPr>
      <t>, за исключением автотранспорта</t>
    </r>
  </si>
  <si>
    <t>В ячейке указывается количество страниц в документе</t>
  </si>
  <si>
    <t>В ячейке указывается количество часов присутствия на собрании</t>
  </si>
  <si>
    <t xml:space="preserve">В ячейке указывается количество кредиторов </t>
  </si>
  <si>
    <t>По обязательствам, предусмотренным ст. 327 ГК, если принятие в депозит обязательно в соответствии с законодательством РФ</t>
  </si>
  <si>
    <t>В ячейках указывается количество страниц</t>
  </si>
  <si>
    <t xml:space="preserve">В ячейке указывается количество страниц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</si>
</sst>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="55" zoomScaleNormal="55" workbookViewId="0">
      <selection activeCell="F60" sqref="F60:F62"/>
    </sheetView>
  </sheetViews>
  <sheetFormatPr defaultRowHeight="14.5"/>
  <cols>
    <col min="1" max="1" width="35.7265625" style="1" customWidth="1"/>
    <col min="2" max="2" width="32.54296875" style="1" customWidth="1"/>
    <col min="3" max="3" width="35.7265625" style="1" customWidth="1"/>
    <col min="4" max="4" width="19.36328125" style="1" customWidth="1"/>
    <col min="5" max="5" width="22.26953125" style="10" customWidth="1"/>
    <col min="6" max="6" width="16.6328125" style="11" customWidth="1"/>
    <col min="7" max="7" width="14.36328125" style="11" customWidth="1"/>
    <col min="8" max="8" width="12.453125" style="12" customWidth="1"/>
    <col min="9" max="9" width="34" style="1" customWidth="1"/>
    <col min="10" max="13" width="8.7265625" style="1"/>
    <col min="14" max="14" width="11.453125" style="1" bestFit="1" customWidth="1"/>
    <col min="15" max="16384" width="8.7265625" style="1"/>
  </cols>
  <sheetData>
    <row r="1" spans="1:9" ht="34" customHeight="1">
      <c r="A1" s="19" t="s">
        <v>0</v>
      </c>
      <c r="B1" s="19" t="s">
        <v>78</v>
      </c>
      <c r="C1" s="19" t="s">
        <v>15</v>
      </c>
      <c r="D1" s="19" t="s">
        <v>18</v>
      </c>
      <c r="E1" s="19" t="s">
        <v>1</v>
      </c>
      <c r="F1" s="19" t="s">
        <v>2</v>
      </c>
      <c r="G1" s="19"/>
      <c r="H1" s="19" t="s">
        <v>3</v>
      </c>
      <c r="I1" s="14" t="s">
        <v>99</v>
      </c>
    </row>
    <row r="2" spans="1:9" ht="30" customHeight="1">
      <c r="A2" s="19"/>
      <c r="B2" s="19"/>
      <c r="C2" s="19"/>
      <c r="D2" s="19"/>
      <c r="E2" s="19"/>
      <c r="F2" s="9" t="s">
        <v>12</v>
      </c>
      <c r="G2" s="9" t="s">
        <v>13</v>
      </c>
      <c r="H2" s="19"/>
      <c r="I2" s="15" t="s">
        <v>18</v>
      </c>
    </row>
    <row r="3" spans="1:9" ht="34" customHeight="1">
      <c r="A3" s="18" t="s">
        <v>24</v>
      </c>
      <c r="B3" s="22"/>
      <c r="C3" s="22"/>
      <c r="D3" s="22"/>
      <c r="E3" s="22"/>
      <c r="F3" s="22"/>
      <c r="G3" s="22"/>
      <c r="H3" s="22"/>
      <c r="I3" s="17" t="s">
        <v>100</v>
      </c>
    </row>
    <row r="4" spans="1:9" ht="33" customHeight="1">
      <c r="A4" s="23" t="s">
        <v>9</v>
      </c>
      <c r="B4" s="23" t="s">
        <v>4</v>
      </c>
      <c r="C4" s="2" t="s">
        <v>5</v>
      </c>
      <c r="D4" s="5"/>
      <c r="E4" s="4">
        <f>D4*0.002+3000</f>
        <v>3000</v>
      </c>
      <c r="F4" s="20">
        <v>1</v>
      </c>
      <c r="G4" s="21">
        <f>IF((F4-1)*1000+8000&gt;13000,13000,(F4-1)*1000+8000)</f>
        <v>8000</v>
      </c>
      <c r="H4" s="6">
        <f>E4+G4</f>
        <v>11000</v>
      </c>
    </row>
    <row r="5" spans="1:9">
      <c r="A5" s="23"/>
      <c r="B5" s="23"/>
      <c r="C5" s="2" t="s">
        <v>7</v>
      </c>
      <c r="D5" s="5"/>
      <c r="E5" s="4">
        <f>IF((D5-10000000)*0.001+23000&gt;50000,50000,(D5-10000000)*0.001+23000)</f>
        <v>13000</v>
      </c>
      <c r="F5" s="20"/>
      <c r="G5" s="21"/>
      <c r="H5" s="6">
        <f>E5+G4</f>
        <v>21000</v>
      </c>
    </row>
    <row r="6" spans="1:9">
      <c r="A6" s="23"/>
      <c r="B6" s="23" t="s">
        <v>47</v>
      </c>
      <c r="C6" s="2" t="s">
        <v>6</v>
      </c>
      <c r="D6" s="5"/>
      <c r="E6" s="4">
        <f>D6*0.004+3000</f>
        <v>3000</v>
      </c>
      <c r="F6" s="20"/>
      <c r="G6" s="21"/>
      <c r="H6" s="6">
        <f>E6+G4</f>
        <v>11000</v>
      </c>
    </row>
    <row r="7" spans="1:9">
      <c r="A7" s="23"/>
      <c r="B7" s="23"/>
      <c r="C7" s="2" t="s">
        <v>8</v>
      </c>
      <c r="D7" s="5"/>
      <c r="E7" s="4">
        <f>(D7-1000000)*0.002+7000</f>
        <v>5000</v>
      </c>
      <c r="F7" s="20"/>
      <c r="G7" s="21"/>
      <c r="H7" s="6">
        <f>E7+G4</f>
        <v>13000</v>
      </c>
    </row>
    <row r="8" spans="1:9">
      <c r="A8" s="23"/>
      <c r="B8" s="23"/>
      <c r="C8" s="3" t="s">
        <v>11</v>
      </c>
      <c r="D8" s="5"/>
      <c r="E8" s="4">
        <f>(D8-10000000)*0.001+25000</f>
        <v>15000</v>
      </c>
      <c r="F8" s="20"/>
      <c r="G8" s="21"/>
      <c r="H8" s="6">
        <f>E8+G4</f>
        <v>23000</v>
      </c>
    </row>
    <row r="9" spans="1:9" ht="58">
      <c r="A9" s="23"/>
      <c r="B9" s="23"/>
      <c r="C9" s="2" t="s">
        <v>10</v>
      </c>
      <c r="D9" s="5"/>
      <c r="E9" s="4">
        <f>IF((D9-10000000)*0.001+25000&gt;100000,100000,(D9-10000000)*0.001+25000)</f>
        <v>15000</v>
      </c>
      <c r="F9" s="20"/>
      <c r="G9" s="21"/>
      <c r="H9" s="6">
        <f>E9+G4</f>
        <v>23000</v>
      </c>
    </row>
    <row r="10" spans="1:9" ht="101.5">
      <c r="A10" s="2" t="s">
        <v>14</v>
      </c>
      <c r="B10" s="2"/>
      <c r="C10" s="2"/>
      <c r="D10" s="5"/>
      <c r="E10" s="4">
        <f>IF(D10*0.005&lt;300,300,IF(D10*0.005&gt;20000,20000,D10*0.005))</f>
        <v>300</v>
      </c>
      <c r="F10" s="13">
        <v>1</v>
      </c>
      <c r="G10" s="4">
        <f>IF((F10-1)*1000+6000&gt;7000,7000,(F10-1)*1000+6000)</f>
        <v>6000</v>
      </c>
      <c r="H10" s="6">
        <f>G10+E10</f>
        <v>6300</v>
      </c>
    </row>
    <row r="11" spans="1:9" ht="72.5">
      <c r="A11" s="2" t="s">
        <v>16</v>
      </c>
      <c r="B11" s="2"/>
      <c r="C11" s="2"/>
      <c r="D11" s="2"/>
      <c r="E11" s="4">
        <v>500</v>
      </c>
      <c r="F11" s="3"/>
      <c r="G11" s="4">
        <v>5000</v>
      </c>
      <c r="H11" s="6">
        <f t="shared" ref="H11:H38" si="0">G11+E11</f>
        <v>5500</v>
      </c>
    </row>
    <row r="12" spans="1:9" ht="58">
      <c r="A12" s="2" t="s">
        <v>17</v>
      </c>
      <c r="B12" s="2"/>
      <c r="C12" s="2"/>
      <c r="D12" s="5"/>
      <c r="E12" s="4">
        <f>IF(D12*0.005&lt;300,300,IF(D12*0.005&gt;20000,20000,D12*0.005))</f>
        <v>300</v>
      </c>
      <c r="F12" s="3"/>
      <c r="G12" s="4">
        <v>8000</v>
      </c>
      <c r="H12" s="6">
        <f t="shared" si="0"/>
        <v>8300</v>
      </c>
    </row>
    <row r="13" spans="1:9" ht="43.5">
      <c r="A13" s="2" t="s">
        <v>19</v>
      </c>
      <c r="B13" s="2"/>
      <c r="C13" s="2"/>
      <c r="D13" s="5"/>
      <c r="E13" s="4">
        <f>IF(D13*0.003&gt;30000,30000,D13*0.003)</f>
        <v>0</v>
      </c>
      <c r="F13" s="3"/>
      <c r="G13" s="4">
        <v>11000</v>
      </c>
      <c r="H13" s="6">
        <f t="shared" si="0"/>
        <v>11000</v>
      </c>
    </row>
    <row r="14" spans="1:9" ht="58" customHeight="1">
      <c r="A14" s="23" t="s">
        <v>20</v>
      </c>
      <c r="B14" s="23"/>
      <c r="C14" s="2" t="s">
        <v>21</v>
      </c>
      <c r="D14" s="5"/>
      <c r="E14" s="4">
        <f>D14*0.003+2000</f>
        <v>2000</v>
      </c>
      <c r="F14" s="3"/>
      <c r="G14" s="21">
        <v>11000</v>
      </c>
      <c r="H14" s="6">
        <f t="shared" si="0"/>
        <v>13000</v>
      </c>
    </row>
    <row r="15" spans="1:9">
      <c r="A15" s="23"/>
      <c r="B15" s="23"/>
      <c r="C15" s="2" t="s">
        <v>22</v>
      </c>
      <c r="D15" s="5"/>
      <c r="E15" s="4">
        <f>(D15-1000000)*0.002+5000</f>
        <v>3000</v>
      </c>
      <c r="F15" s="3"/>
      <c r="G15" s="21"/>
      <c r="H15" s="6">
        <f>E15+G14</f>
        <v>14000</v>
      </c>
    </row>
    <row r="16" spans="1:9">
      <c r="A16" s="23"/>
      <c r="B16" s="23"/>
      <c r="C16" s="3" t="s">
        <v>11</v>
      </c>
      <c r="D16" s="5"/>
      <c r="E16" s="4">
        <f>IF((D16-10000000)*0.001+23000&gt;500000,500000,(D16-10000000)*0.001+23000)</f>
        <v>13000</v>
      </c>
      <c r="F16" s="3"/>
      <c r="G16" s="21"/>
      <c r="H16" s="6">
        <f>E16+G14</f>
        <v>24000</v>
      </c>
    </row>
    <row r="17" spans="1:8" ht="22.5" customHeight="1">
      <c r="A17" s="18" t="s">
        <v>23</v>
      </c>
      <c r="B17" s="18"/>
      <c r="C17" s="18"/>
      <c r="D17" s="18"/>
      <c r="E17" s="18"/>
      <c r="F17" s="18"/>
      <c r="G17" s="18"/>
      <c r="H17" s="18"/>
    </row>
    <row r="18" spans="1:8" ht="32" customHeight="1">
      <c r="A18" s="19" t="s">
        <v>0</v>
      </c>
      <c r="B18" s="19" t="s">
        <v>79</v>
      </c>
      <c r="C18" s="19" t="s">
        <v>15</v>
      </c>
      <c r="D18" s="19" t="s">
        <v>18</v>
      </c>
      <c r="E18" s="19" t="s">
        <v>1</v>
      </c>
      <c r="F18" s="19" t="s">
        <v>2</v>
      </c>
      <c r="G18" s="19"/>
      <c r="H18" s="19" t="s">
        <v>3</v>
      </c>
    </row>
    <row r="19" spans="1:8" ht="32.5" customHeight="1">
      <c r="A19" s="19"/>
      <c r="B19" s="19"/>
      <c r="C19" s="19"/>
      <c r="D19" s="19"/>
      <c r="E19" s="19"/>
      <c r="F19" s="9" t="s">
        <v>25</v>
      </c>
      <c r="G19" s="9" t="s">
        <v>13</v>
      </c>
      <c r="H19" s="19"/>
    </row>
    <row r="20" spans="1:8" ht="63.5" customHeight="1">
      <c r="A20" s="23" t="s">
        <v>29</v>
      </c>
      <c r="B20" s="23"/>
      <c r="C20" s="23" t="s">
        <v>6</v>
      </c>
      <c r="D20" s="24"/>
      <c r="E20" s="21">
        <f>IF(D20*0.005&lt;1500,1500,D20*0.005)</f>
        <v>1500</v>
      </c>
      <c r="F20" s="3" t="s">
        <v>26</v>
      </c>
      <c r="G20" s="4">
        <v>13500</v>
      </c>
      <c r="H20" s="6">
        <f t="shared" si="0"/>
        <v>15000</v>
      </c>
    </row>
    <row r="21" spans="1:8" ht="63.5" customHeight="1">
      <c r="A21" s="23"/>
      <c r="B21" s="23"/>
      <c r="C21" s="23"/>
      <c r="D21" s="24"/>
      <c r="E21" s="21"/>
      <c r="F21" s="3" t="s">
        <v>27</v>
      </c>
      <c r="G21" s="4">
        <v>18500</v>
      </c>
      <c r="H21" s="6">
        <f>E20+G21</f>
        <v>20000</v>
      </c>
    </row>
    <row r="22" spans="1:8" ht="72" customHeight="1">
      <c r="A22" s="23"/>
      <c r="B22" s="23"/>
      <c r="C22" s="23"/>
      <c r="D22" s="24"/>
      <c r="E22" s="21"/>
      <c r="F22" s="3" t="s">
        <v>28</v>
      </c>
      <c r="G22" s="4">
        <v>28000</v>
      </c>
      <c r="H22" s="6">
        <f>E20+G22</f>
        <v>29500</v>
      </c>
    </row>
    <row r="23" spans="1:8" ht="58">
      <c r="A23" s="23"/>
      <c r="B23" s="23"/>
      <c r="C23" s="23" t="s">
        <v>8</v>
      </c>
      <c r="D23" s="24"/>
      <c r="E23" s="21">
        <f>(D23-1000000)*0.003+5000</f>
        <v>2000</v>
      </c>
      <c r="F23" s="3" t="s">
        <v>26</v>
      </c>
      <c r="G23" s="4">
        <v>13500</v>
      </c>
      <c r="H23" s="6">
        <f t="shared" si="0"/>
        <v>15500</v>
      </c>
    </row>
    <row r="24" spans="1:8" ht="60.5" customHeight="1">
      <c r="A24" s="23"/>
      <c r="B24" s="23"/>
      <c r="C24" s="23"/>
      <c r="D24" s="24"/>
      <c r="E24" s="21"/>
      <c r="F24" s="3" t="s">
        <v>27</v>
      </c>
      <c r="G24" s="4">
        <v>18500</v>
      </c>
      <c r="H24" s="6">
        <f>E23+G24</f>
        <v>20500</v>
      </c>
    </row>
    <row r="25" spans="1:8" ht="74" customHeight="1">
      <c r="A25" s="23"/>
      <c r="B25" s="23"/>
      <c r="C25" s="23"/>
      <c r="D25" s="24"/>
      <c r="E25" s="21"/>
      <c r="F25" s="3" t="s">
        <v>28</v>
      </c>
      <c r="G25" s="4">
        <v>28000</v>
      </c>
      <c r="H25" s="6">
        <f>E23+G25</f>
        <v>30000</v>
      </c>
    </row>
    <row r="26" spans="1:8" ht="58">
      <c r="A26" s="23"/>
      <c r="B26" s="23"/>
      <c r="C26" s="23" t="s">
        <v>11</v>
      </c>
      <c r="D26" s="24"/>
      <c r="E26" s="21">
        <f>IF((D26-10000000)*0.0015+32000&gt;150000,150000,(D26-10000000)*0.0015+32000)</f>
        <v>17000</v>
      </c>
      <c r="F26" s="3" t="s">
        <v>26</v>
      </c>
      <c r="G26" s="4">
        <v>13500</v>
      </c>
      <c r="H26" s="6">
        <f t="shared" si="0"/>
        <v>30500</v>
      </c>
    </row>
    <row r="27" spans="1:8" ht="60.5" customHeight="1">
      <c r="A27" s="23"/>
      <c r="B27" s="23"/>
      <c r="C27" s="23"/>
      <c r="D27" s="24"/>
      <c r="E27" s="21"/>
      <c r="F27" s="3" t="s">
        <v>27</v>
      </c>
      <c r="G27" s="4">
        <v>18500</v>
      </c>
      <c r="H27" s="6">
        <f>E26+G27</f>
        <v>35500</v>
      </c>
    </row>
    <row r="28" spans="1:8" ht="72.5" customHeight="1">
      <c r="A28" s="23"/>
      <c r="B28" s="23"/>
      <c r="C28" s="23"/>
      <c r="D28" s="24"/>
      <c r="E28" s="21"/>
      <c r="F28" s="3" t="s">
        <v>28</v>
      </c>
      <c r="G28" s="4">
        <v>28000</v>
      </c>
      <c r="H28" s="6">
        <f>E26+G28</f>
        <v>45000</v>
      </c>
    </row>
    <row r="29" spans="1:8" ht="60.5" customHeight="1">
      <c r="A29" s="23" t="s">
        <v>31</v>
      </c>
      <c r="B29" s="23"/>
      <c r="C29" s="23" t="s">
        <v>6</v>
      </c>
      <c r="D29" s="24"/>
      <c r="E29" s="21">
        <f>IF(D29*0.005&lt;1500,1500,D29*0.005)</f>
        <v>1500</v>
      </c>
      <c r="F29" s="3" t="s">
        <v>26</v>
      </c>
      <c r="G29" s="4">
        <v>14000</v>
      </c>
      <c r="H29" s="6">
        <f t="shared" si="0"/>
        <v>15500</v>
      </c>
    </row>
    <row r="30" spans="1:8" ht="60.5" customHeight="1">
      <c r="A30" s="23"/>
      <c r="B30" s="23"/>
      <c r="C30" s="23"/>
      <c r="D30" s="24"/>
      <c r="E30" s="21"/>
      <c r="F30" s="3" t="s">
        <v>27</v>
      </c>
      <c r="G30" s="4">
        <v>19000</v>
      </c>
      <c r="H30" s="6">
        <f>E29+G30</f>
        <v>20500</v>
      </c>
    </row>
    <row r="31" spans="1:8" ht="75" customHeight="1">
      <c r="A31" s="23"/>
      <c r="B31" s="23"/>
      <c r="C31" s="23"/>
      <c r="D31" s="24"/>
      <c r="E31" s="21"/>
      <c r="F31" s="3" t="s">
        <v>28</v>
      </c>
      <c r="G31" s="4">
        <v>28500</v>
      </c>
      <c r="H31" s="6">
        <f>E29+G31</f>
        <v>30000</v>
      </c>
    </row>
    <row r="32" spans="1:8" ht="58">
      <c r="A32" s="23"/>
      <c r="B32" s="23"/>
      <c r="C32" s="23" t="s">
        <v>22</v>
      </c>
      <c r="D32" s="24"/>
      <c r="E32" s="21">
        <f>(D32-1000000)*0.003+5000</f>
        <v>2000</v>
      </c>
      <c r="F32" s="3" t="s">
        <v>26</v>
      </c>
      <c r="G32" s="4">
        <v>14000</v>
      </c>
      <c r="H32" s="6">
        <f>E32+G32</f>
        <v>16000</v>
      </c>
    </row>
    <row r="33" spans="1:8" ht="59.5" customHeight="1">
      <c r="A33" s="23"/>
      <c r="B33" s="23"/>
      <c r="C33" s="23"/>
      <c r="D33" s="24"/>
      <c r="E33" s="21"/>
      <c r="F33" s="3" t="s">
        <v>27</v>
      </c>
      <c r="G33" s="4">
        <v>19000</v>
      </c>
      <c r="H33" s="6">
        <f>G33+E32</f>
        <v>21000</v>
      </c>
    </row>
    <row r="34" spans="1:8" ht="72.5" customHeight="1">
      <c r="A34" s="23"/>
      <c r="B34" s="23"/>
      <c r="C34" s="23"/>
      <c r="D34" s="24"/>
      <c r="E34" s="21"/>
      <c r="F34" s="3" t="s">
        <v>28</v>
      </c>
      <c r="G34" s="4">
        <v>28500</v>
      </c>
      <c r="H34" s="6">
        <f>E32+G34</f>
        <v>30500</v>
      </c>
    </row>
    <row r="35" spans="1:8" ht="58">
      <c r="A35" s="23"/>
      <c r="B35" s="23"/>
      <c r="C35" s="23" t="s">
        <v>30</v>
      </c>
      <c r="D35" s="24"/>
      <c r="E35" s="21">
        <f>IF((D35-10000000)*0.0015+32000&gt;150000,150000,(D35-10000000)*0.0015+32000)</f>
        <v>17000</v>
      </c>
      <c r="F35" s="3" t="s">
        <v>26</v>
      </c>
      <c r="G35" s="4">
        <v>14000</v>
      </c>
      <c r="H35" s="6">
        <f>E35+G35</f>
        <v>31000</v>
      </c>
    </row>
    <row r="36" spans="1:8" ht="62.5" customHeight="1">
      <c r="A36" s="23"/>
      <c r="B36" s="23"/>
      <c r="C36" s="23"/>
      <c r="D36" s="24"/>
      <c r="E36" s="21"/>
      <c r="F36" s="3" t="s">
        <v>27</v>
      </c>
      <c r="G36" s="4">
        <v>19000</v>
      </c>
      <c r="H36" s="6">
        <f>E35+G36</f>
        <v>36000</v>
      </c>
    </row>
    <row r="37" spans="1:8" ht="75.5" customHeight="1">
      <c r="A37" s="23"/>
      <c r="B37" s="23"/>
      <c r="C37" s="23"/>
      <c r="D37" s="24"/>
      <c r="E37" s="21"/>
      <c r="F37" s="3" t="s">
        <v>28</v>
      </c>
      <c r="G37" s="4">
        <v>28500</v>
      </c>
      <c r="H37" s="6">
        <f>E35+G37</f>
        <v>45500</v>
      </c>
    </row>
    <row r="38" spans="1:8" ht="62" customHeight="1">
      <c r="A38" s="23" t="s">
        <v>32</v>
      </c>
      <c r="B38" s="23"/>
      <c r="C38" s="23"/>
      <c r="D38" s="24"/>
      <c r="E38" s="21">
        <f>IF(D38*0.005&lt;300,300,IF(D38*0.005&gt;20000,20000,D38*0.005))</f>
        <v>300</v>
      </c>
      <c r="F38" s="3" t="s">
        <v>26</v>
      </c>
      <c r="G38" s="4">
        <v>13500</v>
      </c>
      <c r="H38" s="6">
        <f t="shared" si="0"/>
        <v>13800</v>
      </c>
    </row>
    <row r="39" spans="1:8" ht="59" customHeight="1">
      <c r="A39" s="23"/>
      <c r="B39" s="23"/>
      <c r="C39" s="23"/>
      <c r="D39" s="24"/>
      <c r="E39" s="21"/>
      <c r="F39" s="3" t="s">
        <v>27</v>
      </c>
      <c r="G39" s="4">
        <v>18500</v>
      </c>
      <c r="H39" s="6">
        <f>E38+G39</f>
        <v>18800</v>
      </c>
    </row>
    <row r="40" spans="1:8" ht="73.5" customHeight="1">
      <c r="A40" s="23"/>
      <c r="B40" s="23"/>
      <c r="C40" s="23"/>
      <c r="D40" s="24"/>
      <c r="E40" s="21"/>
      <c r="F40" s="3" t="s">
        <v>28</v>
      </c>
      <c r="G40" s="4">
        <v>28000</v>
      </c>
      <c r="H40" s="6">
        <f>E38+G40</f>
        <v>28300</v>
      </c>
    </row>
    <row r="41" spans="1:8" ht="34.5" customHeight="1">
      <c r="A41" s="2" t="s">
        <v>33</v>
      </c>
      <c r="B41" s="2"/>
      <c r="C41" s="2"/>
      <c r="D41" s="5"/>
      <c r="E41" s="4">
        <f>IF(D41*0.005&lt;300,300,IF(D41*0.005&gt;20000,20000,D41*0.005))</f>
        <v>300</v>
      </c>
      <c r="F41" s="3"/>
      <c r="G41" s="4">
        <v>30000</v>
      </c>
      <c r="H41" s="6">
        <f>E41+G41</f>
        <v>30300</v>
      </c>
    </row>
    <row r="42" spans="1:8" ht="30.5" customHeight="1">
      <c r="A42" s="26" t="s">
        <v>34</v>
      </c>
      <c r="B42" s="2" t="s">
        <v>35</v>
      </c>
      <c r="C42" s="2"/>
      <c r="D42" s="5"/>
      <c r="E42" s="4">
        <v>500</v>
      </c>
      <c r="F42" s="3"/>
      <c r="G42" s="4">
        <v>1000</v>
      </c>
      <c r="H42" s="6">
        <f t="shared" ref="H42:H84" si="1">E42+G42</f>
        <v>1500</v>
      </c>
    </row>
    <row r="43" spans="1:8" ht="46" customHeight="1">
      <c r="A43" s="27"/>
      <c r="B43" s="2" t="s">
        <v>36</v>
      </c>
      <c r="C43" s="2"/>
      <c r="D43" s="5"/>
      <c r="E43" s="4">
        <v>500</v>
      </c>
      <c r="F43" s="3"/>
      <c r="G43" s="4">
        <v>4500</v>
      </c>
      <c r="H43" s="6">
        <f t="shared" si="1"/>
        <v>5000</v>
      </c>
    </row>
    <row r="44" spans="1:8" ht="31.5" customHeight="1">
      <c r="A44" s="26" t="s">
        <v>37</v>
      </c>
      <c r="B44" s="2" t="s">
        <v>38</v>
      </c>
      <c r="C44" s="2"/>
      <c r="D44" s="2"/>
      <c r="E44" s="21">
        <v>500</v>
      </c>
      <c r="F44" s="28"/>
      <c r="G44" s="21">
        <v>2000</v>
      </c>
      <c r="H44" s="25">
        <f t="shared" si="1"/>
        <v>2500</v>
      </c>
    </row>
    <row r="45" spans="1:8" ht="32" customHeight="1">
      <c r="A45" s="27"/>
      <c r="B45" s="2" t="s">
        <v>39</v>
      </c>
      <c r="C45" s="2"/>
      <c r="D45" s="2"/>
      <c r="E45" s="21"/>
      <c r="F45" s="28"/>
      <c r="G45" s="21"/>
      <c r="H45" s="25"/>
    </row>
    <row r="46" spans="1:8" ht="29">
      <c r="A46" s="2" t="s">
        <v>40</v>
      </c>
      <c r="B46" s="2"/>
      <c r="C46" s="2"/>
      <c r="D46" s="2"/>
      <c r="E46" s="4">
        <v>500</v>
      </c>
      <c r="F46" s="3"/>
      <c r="G46" s="4">
        <v>30000</v>
      </c>
      <c r="H46" s="6">
        <f t="shared" si="1"/>
        <v>30500</v>
      </c>
    </row>
    <row r="47" spans="1:8" ht="29">
      <c r="A47" s="2" t="s">
        <v>41</v>
      </c>
      <c r="B47" s="2"/>
      <c r="C47" s="2"/>
      <c r="D47" s="2"/>
      <c r="E47" s="4">
        <v>500</v>
      </c>
      <c r="F47" s="3"/>
      <c r="G47" s="4">
        <v>30000</v>
      </c>
      <c r="H47" s="6">
        <f t="shared" si="1"/>
        <v>30500</v>
      </c>
    </row>
    <row r="48" spans="1:8" ht="20" customHeight="1">
      <c r="A48" s="18" t="s">
        <v>44</v>
      </c>
      <c r="B48" s="25"/>
      <c r="C48" s="25"/>
      <c r="D48" s="25"/>
      <c r="E48" s="25"/>
      <c r="F48" s="25"/>
      <c r="G48" s="25"/>
      <c r="H48" s="25"/>
    </row>
    <row r="49" spans="1:8" ht="31" customHeight="1">
      <c r="A49" s="19" t="s">
        <v>0</v>
      </c>
      <c r="B49" s="19" t="s">
        <v>78</v>
      </c>
      <c r="C49" s="19" t="s">
        <v>15</v>
      </c>
      <c r="D49" s="19" t="s">
        <v>18</v>
      </c>
      <c r="E49" s="19" t="s">
        <v>1</v>
      </c>
      <c r="F49" s="19" t="s">
        <v>2</v>
      </c>
      <c r="G49" s="19"/>
      <c r="H49" s="19" t="s">
        <v>3</v>
      </c>
    </row>
    <row r="50" spans="1:8" ht="29.5" customHeight="1">
      <c r="A50" s="19"/>
      <c r="B50" s="19"/>
      <c r="C50" s="19"/>
      <c r="D50" s="19"/>
      <c r="E50" s="19"/>
      <c r="F50" s="9" t="s">
        <v>25</v>
      </c>
      <c r="G50" s="9" t="s">
        <v>13</v>
      </c>
      <c r="H50" s="19"/>
    </row>
    <row r="51" spans="1:8" ht="19" customHeight="1">
      <c r="A51" s="23" t="s">
        <v>45</v>
      </c>
      <c r="B51" s="23"/>
      <c r="C51" s="2" t="s">
        <v>42</v>
      </c>
      <c r="D51" s="5"/>
      <c r="E51" s="4">
        <f>D51*0.003+2000</f>
        <v>2000</v>
      </c>
      <c r="F51" s="28"/>
      <c r="G51" s="21">
        <v>11000</v>
      </c>
      <c r="H51" s="6">
        <f t="shared" ref="H51" si="2">E51+G51</f>
        <v>13000</v>
      </c>
    </row>
    <row r="52" spans="1:8">
      <c r="A52" s="23"/>
      <c r="B52" s="23"/>
      <c r="C52" s="2" t="s">
        <v>43</v>
      </c>
      <c r="D52" s="5"/>
      <c r="E52" s="4">
        <f>(D52-1000000)*0.002+5000</f>
        <v>3000</v>
      </c>
      <c r="F52" s="28"/>
      <c r="G52" s="21"/>
      <c r="H52" s="6">
        <f>E52+G51</f>
        <v>14000</v>
      </c>
    </row>
    <row r="53" spans="1:8">
      <c r="A53" s="23"/>
      <c r="B53" s="23"/>
      <c r="C53" s="2" t="s">
        <v>30</v>
      </c>
      <c r="D53" s="5"/>
      <c r="E53" s="4">
        <f>IF((D53-10000000)*0.001+23000&gt;500000,500000,(D53-10000000)*0.001+23000)</f>
        <v>13000</v>
      </c>
      <c r="F53" s="28"/>
      <c r="G53" s="21"/>
      <c r="H53" s="6">
        <f>E53+G51</f>
        <v>24000</v>
      </c>
    </row>
    <row r="54" spans="1:8" ht="72" customHeight="1">
      <c r="A54" s="23" t="s">
        <v>46</v>
      </c>
      <c r="B54" s="23"/>
      <c r="C54" s="2" t="s">
        <v>42</v>
      </c>
      <c r="D54" s="5"/>
      <c r="E54" s="4">
        <f>D54*0.003+2000</f>
        <v>2000</v>
      </c>
      <c r="F54" s="28"/>
      <c r="G54" s="21">
        <v>11000</v>
      </c>
      <c r="H54" s="6">
        <f t="shared" si="1"/>
        <v>13000</v>
      </c>
    </row>
    <row r="55" spans="1:8">
      <c r="A55" s="23"/>
      <c r="B55" s="23"/>
      <c r="C55" s="2" t="s">
        <v>43</v>
      </c>
      <c r="D55" s="5"/>
      <c r="E55" s="4">
        <f>(D55-1000000)*0.002+5000</f>
        <v>3000</v>
      </c>
      <c r="F55" s="28"/>
      <c r="G55" s="21"/>
      <c r="H55" s="6">
        <f>E55+G54</f>
        <v>14000</v>
      </c>
    </row>
    <row r="56" spans="1:8">
      <c r="A56" s="23"/>
      <c r="B56" s="23"/>
      <c r="C56" s="2" t="s">
        <v>30</v>
      </c>
      <c r="D56" s="5"/>
      <c r="E56" s="4">
        <f>IF((D56-10000000)*0.001+23000&gt;500000,500000,(D56-10000000)*0.001+23000)</f>
        <v>13000</v>
      </c>
      <c r="F56" s="28"/>
      <c r="G56" s="21"/>
      <c r="H56" s="6">
        <f>E56+G54</f>
        <v>24000</v>
      </c>
    </row>
    <row r="57" spans="1:8" ht="29">
      <c r="A57" s="2" t="s">
        <v>48</v>
      </c>
      <c r="B57" s="2"/>
      <c r="C57" s="2"/>
      <c r="D57" s="2"/>
      <c r="E57" s="4">
        <v>500</v>
      </c>
      <c r="F57" s="3"/>
      <c r="G57" s="4">
        <v>11000</v>
      </c>
      <c r="H57" s="6">
        <f t="shared" si="1"/>
        <v>11500</v>
      </c>
    </row>
    <row r="58" spans="1:8">
      <c r="A58" s="2" t="s">
        <v>49</v>
      </c>
      <c r="B58" s="2"/>
      <c r="C58" s="2"/>
      <c r="D58" s="5"/>
      <c r="E58" s="4">
        <f>IF(D58*0.005&lt;200,200,IF(D58*0.005&gt;20000,20000,D58*0.005))</f>
        <v>200</v>
      </c>
      <c r="F58" s="3"/>
      <c r="G58" s="4">
        <v>11000</v>
      </c>
      <c r="H58" s="6">
        <f t="shared" si="1"/>
        <v>11200</v>
      </c>
    </row>
    <row r="59" spans="1:8" ht="43.5">
      <c r="A59" s="2" t="s">
        <v>50</v>
      </c>
      <c r="B59" s="2"/>
      <c r="C59" s="2"/>
      <c r="D59" s="2"/>
      <c r="E59" s="4">
        <v>500</v>
      </c>
      <c r="F59" s="3"/>
      <c r="G59" s="4">
        <v>11000</v>
      </c>
      <c r="H59" s="6">
        <f t="shared" si="1"/>
        <v>11500</v>
      </c>
    </row>
    <row r="60" spans="1:8" ht="58.5" customHeight="1">
      <c r="A60" s="23" t="s">
        <v>51</v>
      </c>
      <c r="B60" s="23"/>
      <c r="C60" s="2" t="s">
        <v>42</v>
      </c>
      <c r="D60" s="5"/>
      <c r="E60" s="4">
        <f>D60*0.003+2000</f>
        <v>2000</v>
      </c>
      <c r="F60" s="28"/>
      <c r="G60" s="21">
        <v>11000</v>
      </c>
      <c r="H60" s="6">
        <f t="shared" ref="H60" si="3">E60+G60</f>
        <v>13000</v>
      </c>
    </row>
    <row r="61" spans="1:8">
      <c r="A61" s="23"/>
      <c r="B61" s="23"/>
      <c r="C61" s="2" t="s">
        <v>43</v>
      </c>
      <c r="D61" s="5"/>
      <c r="E61" s="4">
        <f>(D61-1000000)*0.002+5000</f>
        <v>3000</v>
      </c>
      <c r="F61" s="28"/>
      <c r="G61" s="21"/>
      <c r="H61" s="6">
        <f>E61+G60</f>
        <v>14000</v>
      </c>
    </row>
    <row r="62" spans="1:8">
      <c r="A62" s="23"/>
      <c r="B62" s="23"/>
      <c r="C62" s="2" t="s">
        <v>30</v>
      </c>
      <c r="D62" s="5"/>
      <c r="E62" s="4">
        <f>IF((D62-10000000)*0.001+23000&gt;500000,500000,(D62-10000000)*0.001+23000)</f>
        <v>13000</v>
      </c>
      <c r="F62" s="28"/>
      <c r="G62" s="21"/>
      <c r="H62" s="6">
        <f>E62+G60</f>
        <v>24000</v>
      </c>
    </row>
    <row r="63" spans="1:8" ht="43.5" customHeight="1">
      <c r="A63" s="23" t="s">
        <v>52</v>
      </c>
      <c r="B63" s="2"/>
      <c r="C63" s="2"/>
      <c r="D63" s="2"/>
      <c r="E63" s="21">
        <v>200</v>
      </c>
      <c r="F63" s="3"/>
      <c r="G63" s="4">
        <v>7000</v>
      </c>
      <c r="H63" s="6">
        <f t="shared" si="1"/>
        <v>7200</v>
      </c>
    </row>
    <row r="64" spans="1:8" ht="72.5">
      <c r="A64" s="23"/>
      <c r="B64" s="2" t="s">
        <v>53</v>
      </c>
      <c r="C64" s="2"/>
      <c r="D64" s="2"/>
      <c r="E64" s="21"/>
      <c r="F64" s="3"/>
      <c r="G64" s="4">
        <v>9500</v>
      </c>
      <c r="H64" s="6">
        <f>E63+G64</f>
        <v>9700</v>
      </c>
    </row>
    <row r="65" spans="1:8" ht="21.5" customHeight="1">
      <c r="A65" s="18" t="s">
        <v>54</v>
      </c>
      <c r="B65" s="25"/>
      <c r="C65" s="25"/>
      <c r="D65" s="25"/>
      <c r="E65" s="25"/>
      <c r="F65" s="25"/>
      <c r="G65" s="25"/>
      <c r="H65" s="25"/>
    </row>
    <row r="66" spans="1:8" ht="30" customHeight="1">
      <c r="A66" s="19" t="s">
        <v>0</v>
      </c>
      <c r="B66" s="19"/>
      <c r="C66" s="19"/>
      <c r="D66" s="19" t="s">
        <v>18</v>
      </c>
      <c r="E66" s="19" t="s">
        <v>1</v>
      </c>
      <c r="F66" s="19" t="s">
        <v>2</v>
      </c>
      <c r="G66" s="19"/>
      <c r="H66" s="19" t="s">
        <v>3</v>
      </c>
    </row>
    <row r="67" spans="1:8" ht="31" customHeight="1">
      <c r="A67" s="19"/>
      <c r="B67" s="19"/>
      <c r="C67" s="19"/>
      <c r="D67" s="19"/>
      <c r="E67" s="19"/>
      <c r="F67" s="9" t="s">
        <v>12</v>
      </c>
      <c r="G67" s="9" t="s">
        <v>13</v>
      </c>
      <c r="H67" s="19"/>
    </row>
    <row r="68" spans="1:8">
      <c r="A68" s="2" t="s">
        <v>55</v>
      </c>
      <c r="B68" s="2"/>
      <c r="C68" s="2"/>
      <c r="D68" s="2"/>
      <c r="E68" s="4">
        <v>500</v>
      </c>
      <c r="F68" s="13">
        <v>1</v>
      </c>
      <c r="G68" s="4">
        <f>IF((F68-1)*1000+10000&gt;15000,15000,(F68-1)*1000+10000)</f>
        <v>10000</v>
      </c>
      <c r="H68" s="6">
        <f t="shared" si="1"/>
        <v>10500</v>
      </c>
    </row>
    <row r="69" spans="1:8">
      <c r="A69" s="2" t="s">
        <v>56</v>
      </c>
      <c r="B69" s="2"/>
      <c r="C69" s="2"/>
      <c r="D69" s="2"/>
      <c r="E69" s="4">
        <v>250</v>
      </c>
      <c r="F69" s="3"/>
      <c r="G69" s="4">
        <v>8000</v>
      </c>
      <c r="H69" s="6">
        <f t="shared" si="1"/>
        <v>8250</v>
      </c>
    </row>
    <row r="70" spans="1:8" ht="43.5">
      <c r="A70" s="2" t="s">
        <v>57</v>
      </c>
      <c r="B70" s="2"/>
      <c r="C70" s="2"/>
      <c r="D70" s="5"/>
      <c r="E70" s="4">
        <f>IF(D70*0.005&lt;300,300,IF(D70*0.005&gt;20000,20000,D70*0.005))</f>
        <v>300</v>
      </c>
      <c r="F70" s="13">
        <v>1</v>
      </c>
      <c r="G70" s="4">
        <f>IF((F70-1)*1000+8000&gt;11000,11000,(F70-1)*1000+8000)</f>
        <v>8000</v>
      </c>
      <c r="H70" s="6">
        <f t="shared" si="1"/>
        <v>8300</v>
      </c>
    </row>
    <row r="71" spans="1:8" ht="21" customHeight="1">
      <c r="A71" s="18" t="s">
        <v>58</v>
      </c>
      <c r="B71" s="25"/>
      <c r="C71" s="25"/>
      <c r="D71" s="25"/>
      <c r="E71" s="25"/>
      <c r="F71" s="25"/>
      <c r="G71" s="25"/>
      <c r="H71" s="25"/>
    </row>
    <row r="72" spans="1:8" ht="29.5" customHeight="1">
      <c r="A72" s="19" t="s">
        <v>0</v>
      </c>
      <c r="B72" s="19"/>
      <c r="C72" s="19"/>
      <c r="D72" s="19" t="s">
        <v>18</v>
      </c>
      <c r="E72" s="19" t="s">
        <v>1</v>
      </c>
      <c r="F72" s="19" t="s">
        <v>2</v>
      </c>
      <c r="G72" s="19"/>
      <c r="H72" s="19" t="s">
        <v>3</v>
      </c>
    </row>
    <row r="73" spans="1:8" ht="29">
      <c r="A73" s="19"/>
      <c r="B73" s="19"/>
      <c r="C73" s="19"/>
      <c r="D73" s="19"/>
      <c r="E73" s="19"/>
      <c r="F73" s="9" t="s">
        <v>12</v>
      </c>
      <c r="G73" s="9" t="s">
        <v>13</v>
      </c>
      <c r="H73" s="19"/>
    </row>
    <row r="74" spans="1:8" ht="43.5">
      <c r="A74" s="2" t="s">
        <v>59</v>
      </c>
      <c r="B74" s="2"/>
      <c r="C74" s="2"/>
      <c r="D74" s="2"/>
      <c r="E74" s="4">
        <v>100</v>
      </c>
      <c r="F74" s="3"/>
      <c r="G74" s="4">
        <v>1100</v>
      </c>
      <c r="H74" s="6">
        <f t="shared" si="1"/>
        <v>1200</v>
      </c>
    </row>
    <row r="75" spans="1:8" ht="43.5">
      <c r="A75" s="2" t="s">
        <v>60</v>
      </c>
      <c r="B75" s="2"/>
      <c r="C75" s="2"/>
      <c r="D75" s="2"/>
      <c r="E75" s="4">
        <v>500</v>
      </c>
      <c r="F75" s="13">
        <v>1</v>
      </c>
      <c r="G75" s="4">
        <f>IF(F75&lt;3,1000,IF((F75-2)*100+1000&gt;1800,1800,(F75-2)*100+1000))</f>
        <v>1000</v>
      </c>
      <c r="H75" s="6">
        <f t="shared" si="1"/>
        <v>1500</v>
      </c>
    </row>
    <row r="76" spans="1:8" ht="29">
      <c r="A76" s="2" t="s">
        <v>61</v>
      </c>
      <c r="B76" s="2"/>
      <c r="C76" s="2"/>
      <c r="D76" s="2"/>
      <c r="E76" s="4">
        <v>500</v>
      </c>
      <c r="F76" s="3"/>
      <c r="G76" s="4">
        <v>1000</v>
      </c>
      <c r="H76" s="6">
        <f t="shared" si="1"/>
        <v>1500</v>
      </c>
    </row>
    <row r="77" spans="1:8" ht="21" customHeight="1">
      <c r="A77" s="18" t="s">
        <v>62</v>
      </c>
      <c r="B77" s="25"/>
      <c r="C77" s="25"/>
      <c r="D77" s="25"/>
      <c r="E77" s="25"/>
      <c r="F77" s="25"/>
      <c r="G77" s="25"/>
      <c r="H77" s="25"/>
    </row>
    <row r="78" spans="1:8" ht="30" customHeight="1">
      <c r="A78" s="19" t="s">
        <v>0</v>
      </c>
      <c r="B78" s="19" t="s">
        <v>77</v>
      </c>
      <c r="C78" s="19"/>
      <c r="D78" s="19" t="s">
        <v>18</v>
      </c>
      <c r="E78" s="19" t="s">
        <v>1</v>
      </c>
      <c r="F78" s="19" t="s">
        <v>2</v>
      </c>
      <c r="G78" s="19"/>
      <c r="H78" s="19" t="s">
        <v>3</v>
      </c>
    </row>
    <row r="79" spans="1:8" ht="29">
      <c r="A79" s="19"/>
      <c r="B79" s="19"/>
      <c r="C79" s="19"/>
      <c r="D79" s="19"/>
      <c r="E79" s="19"/>
      <c r="F79" s="9" t="s">
        <v>71</v>
      </c>
      <c r="G79" s="9" t="s">
        <v>13</v>
      </c>
      <c r="H79" s="19"/>
    </row>
    <row r="80" spans="1:8" ht="43.5">
      <c r="A80" s="29" t="s">
        <v>63</v>
      </c>
      <c r="B80" s="2" t="s">
        <v>64</v>
      </c>
      <c r="C80" s="2"/>
      <c r="D80" s="2"/>
      <c r="E80" s="4" t="s">
        <v>65</v>
      </c>
      <c r="F80" s="16">
        <v>1</v>
      </c>
      <c r="G80" s="4">
        <f>IF(F80&lt;3,1000,IF((F80-2)*200+1000&gt;1900,1900,(F80-2)*200+1000))</f>
        <v>1000</v>
      </c>
      <c r="H80" s="6">
        <f>G80</f>
        <v>1000</v>
      </c>
    </row>
    <row r="81" spans="1:8" ht="43.5">
      <c r="A81" s="30"/>
      <c r="B81" s="7" t="s">
        <v>101</v>
      </c>
      <c r="C81" s="2"/>
      <c r="D81" s="2"/>
      <c r="E81" s="4">
        <v>400</v>
      </c>
      <c r="F81" s="16">
        <v>1</v>
      </c>
      <c r="G81" s="4">
        <f t="shared" ref="G81:G83" si="4">IF(F81&lt;3,1300,IF((F81-2)*200+1300&gt;1900,1900,(F81-2)*200+1300))</f>
        <v>1300</v>
      </c>
      <c r="H81" s="6">
        <f t="shared" si="1"/>
        <v>1700</v>
      </c>
    </row>
    <row r="82" spans="1:8" ht="58">
      <c r="A82" s="30"/>
      <c r="B82" s="7" t="s">
        <v>102</v>
      </c>
      <c r="C82" s="2"/>
      <c r="D82" s="2"/>
      <c r="E82" s="4">
        <v>500</v>
      </c>
      <c r="F82" s="16">
        <v>1</v>
      </c>
      <c r="G82" s="4">
        <f t="shared" si="4"/>
        <v>1300</v>
      </c>
      <c r="H82" s="6">
        <f t="shared" si="1"/>
        <v>1800</v>
      </c>
    </row>
    <row r="83" spans="1:8">
      <c r="A83" s="31"/>
      <c r="B83" s="8" t="s">
        <v>66</v>
      </c>
      <c r="C83" s="2"/>
      <c r="D83" s="2"/>
      <c r="E83" s="4">
        <v>200</v>
      </c>
      <c r="F83" s="16">
        <v>1</v>
      </c>
      <c r="G83" s="4">
        <f t="shared" si="4"/>
        <v>1300</v>
      </c>
      <c r="H83" s="6">
        <f t="shared" si="1"/>
        <v>1500</v>
      </c>
    </row>
    <row r="84" spans="1:8" ht="29">
      <c r="A84" s="33" t="s">
        <v>67</v>
      </c>
      <c r="B84" s="2" t="s">
        <v>69</v>
      </c>
      <c r="C84" s="2"/>
      <c r="D84" s="2"/>
      <c r="E84" s="4">
        <v>500</v>
      </c>
      <c r="F84" s="32">
        <v>1</v>
      </c>
      <c r="G84" s="21">
        <f>IF(F84&lt;3,2100,IF((F84-2)*200+2100&gt;2900,2900,(F84-2)*200+2100))</f>
        <v>2100</v>
      </c>
      <c r="H84" s="6">
        <f t="shared" si="1"/>
        <v>2600</v>
      </c>
    </row>
    <row r="85" spans="1:8" ht="29">
      <c r="A85" s="33"/>
      <c r="B85" s="2" t="s">
        <v>70</v>
      </c>
      <c r="C85" s="2"/>
      <c r="D85" s="2"/>
      <c r="E85" s="4">
        <v>400</v>
      </c>
      <c r="F85" s="32"/>
      <c r="G85" s="21"/>
      <c r="H85" s="6">
        <f>E85+G84</f>
        <v>2500</v>
      </c>
    </row>
    <row r="86" spans="1:8">
      <c r="A86" s="33"/>
      <c r="B86" s="8" t="s">
        <v>68</v>
      </c>
      <c r="C86" s="2"/>
      <c r="D86" s="2"/>
      <c r="E86" s="4">
        <v>200</v>
      </c>
      <c r="F86" s="32"/>
      <c r="G86" s="21"/>
      <c r="H86" s="6">
        <f>E86+G84</f>
        <v>2300</v>
      </c>
    </row>
    <row r="87" spans="1:8">
      <c r="A87" s="29" t="s">
        <v>72</v>
      </c>
      <c r="B87" s="2" t="s">
        <v>73</v>
      </c>
      <c r="C87" s="2"/>
      <c r="D87" s="2"/>
      <c r="E87" s="34">
        <v>200</v>
      </c>
      <c r="F87" s="16">
        <v>1</v>
      </c>
      <c r="G87" s="4">
        <f>IF(F87&lt;3,1600,IF((F87-2)*200+1600&gt;2400,2400,(F87-2)*200+1600))</f>
        <v>1600</v>
      </c>
      <c r="H87" s="6">
        <f t="shared" ref="H87:H101" si="5">E87+G87</f>
        <v>1800</v>
      </c>
    </row>
    <row r="88" spans="1:8">
      <c r="A88" s="31"/>
      <c r="B88" s="2" t="s">
        <v>74</v>
      </c>
      <c r="C88" s="2"/>
      <c r="D88" s="2"/>
      <c r="E88" s="35"/>
      <c r="F88" s="16">
        <v>1</v>
      </c>
      <c r="G88" s="4">
        <f>IF(F88&lt;3,2200,IF((F88-2)*200+2200&gt;2800,2800,(F88-2)*200+2200))</f>
        <v>2200</v>
      </c>
      <c r="H88" s="6">
        <f>E87+G88</f>
        <v>2400</v>
      </c>
    </row>
    <row r="89" spans="1:8" ht="29">
      <c r="A89" s="2" t="s">
        <v>75</v>
      </c>
      <c r="B89" s="2"/>
      <c r="C89" s="2"/>
      <c r="D89" s="2"/>
      <c r="E89" s="4">
        <v>500</v>
      </c>
      <c r="F89" s="16"/>
      <c r="G89" s="4">
        <v>500</v>
      </c>
      <c r="H89" s="6">
        <f t="shared" si="5"/>
        <v>1000</v>
      </c>
    </row>
    <row r="90" spans="1:8" ht="24" customHeight="1">
      <c r="A90" s="18" t="s">
        <v>76</v>
      </c>
      <c r="B90" s="25"/>
      <c r="C90" s="25"/>
      <c r="D90" s="25"/>
      <c r="E90" s="25"/>
      <c r="F90" s="25"/>
      <c r="G90" s="25"/>
      <c r="H90" s="25"/>
    </row>
    <row r="91" spans="1:8" ht="28.5" customHeight="1">
      <c r="A91" s="19" t="s">
        <v>0</v>
      </c>
      <c r="B91" s="19" t="s">
        <v>79</v>
      </c>
      <c r="C91" s="19"/>
      <c r="D91" s="19" t="s">
        <v>18</v>
      </c>
      <c r="E91" s="19" t="s">
        <v>1</v>
      </c>
      <c r="F91" s="19" t="s">
        <v>2</v>
      </c>
      <c r="G91" s="19"/>
      <c r="H91" s="19" t="s">
        <v>3</v>
      </c>
    </row>
    <row r="92" spans="1:8" ht="29.5" customHeight="1">
      <c r="A92" s="19"/>
      <c r="B92" s="19"/>
      <c r="C92" s="19"/>
      <c r="D92" s="19"/>
      <c r="E92" s="19"/>
      <c r="F92" s="9" t="s">
        <v>83</v>
      </c>
      <c r="G92" s="9" t="s">
        <v>13</v>
      </c>
      <c r="H92" s="19"/>
    </row>
    <row r="93" spans="1:8">
      <c r="A93" s="2" t="s">
        <v>80</v>
      </c>
      <c r="B93" s="2"/>
      <c r="C93" s="2"/>
      <c r="D93" s="2"/>
      <c r="E93" s="4">
        <v>100</v>
      </c>
      <c r="F93" s="3"/>
      <c r="G93" s="4">
        <v>2400</v>
      </c>
      <c r="H93" s="6">
        <f t="shared" si="5"/>
        <v>2500</v>
      </c>
    </row>
    <row r="94" spans="1:8">
      <c r="A94" s="2" t="s">
        <v>81</v>
      </c>
      <c r="B94" s="2"/>
      <c r="C94" s="2"/>
      <c r="D94" s="2"/>
      <c r="E94" s="4">
        <v>100</v>
      </c>
      <c r="F94" s="3"/>
      <c r="G94" s="4">
        <v>3900</v>
      </c>
      <c r="H94" s="6">
        <f t="shared" si="5"/>
        <v>4000</v>
      </c>
    </row>
    <row r="95" spans="1:8">
      <c r="A95" s="2" t="s">
        <v>82</v>
      </c>
      <c r="B95" s="2"/>
      <c r="C95" s="2"/>
      <c r="D95" s="2"/>
      <c r="E95" s="4">
        <v>100</v>
      </c>
      <c r="F95" s="3"/>
      <c r="G95" s="4">
        <v>500</v>
      </c>
      <c r="H95" s="6">
        <f t="shared" si="5"/>
        <v>600</v>
      </c>
    </row>
    <row r="96" spans="1:8" ht="23" customHeight="1">
      <c r="A96" s="18" t="s">
        <v>84</v>
      </c>
      <c r="B96" s="25"/>
      <c r="C96" s="25"/>
      <c r="D96" s="25"/>
      <c r="E96" s="25"/>
      <c r="F96" s="25"/>
      <c r="G96" s="25"/>
      <c r="H96" s="25"/>
    </row>
    <row r="97" spans="1:9" ht="27.5" customHeight="1">
      <c r="A97" s="19" t="s">
        <v>0</v>
      </c>
      <c r="B97" s="19" t="s">
        <v>87</v>
      </c>
      <c r="C97" s="19"/>
      <c r="D97" s="19" t="s">
        <v>86</v>
      </c>
      <c r="E97" s="19" t="s">
        <v>1</v>
      </c>
      <c r="F97" s="19" t="s">
        <v>2</v>
      </c>
      <c r="G97" s="19"/>
      <c r="H97" s="19" t="s">
        <v>3</v>
      </c>
    </row>
    <row r="98" spans="1:9" ht="43.5" customHeight="1">
      <c r="A98" s="19"/>
      <c r="B98" s="19"/>
      <c r="C98" s="19"/>
      <c r="D98" s="19"/>
      <c r="E98" s="19"/>
      <c r="F98" s="9" t="s">
        <v>98</v>
      </c>
      <c r="G98" s="9" t="s">
        <v>13</v>
      </c>
      <c r="H98" s="19"/>
    </row>
    <row r="99" spans="1:9" ht="72.5">
      <c r="A99" s="2" t="s">
        <v>85</v>
      </c>
      <c r="B99" s="2"/>
      <c r="C99" s="2"/>
      <c r="D99" s="2"/>
      <c r="E99" s="4">
        <v>1000</v>
      </c>
      <c r="F99" s="13">
        <v>1</v>
      </c>
      <c r="G99" s="4">
        <f>IF((F99)*100&gt;1300,1300,(F99)*100)</f>
        <v>100</v>
      </c>
      <c r="H99" s="6">
        <f t="shared" si="5"/>
        <v>1100</v>
      </c>
      <c r="I99" s="1" t="s">
        <v>103</v>
      </c>
    </row>
    <row r="100" spans="1:9" ht="101.5">
      <c r="A100" s="2" t="s">
        <v>88</v>
      </c>
      <c r="B100" s="2"/>
      <c r="C100" s="2" t="s">
        <v>91</v>
      </c>
      <c r="D100" s="2"/>
      <c r="E100" s="4">
        <v>100</v>
      </c>
      <c r="F100" s="13">
        <v>1</v>
      </c>
      <c r="G100" s="4">
        <f>3000*F100+5000</f>
        <v>8000</v>
      </c>
      <c r="H100" s="6">
        <f t="shared" si="5"/>
        <v>8100</v>
      </c>
      <c r="I100" s="1" t="s">
        <v>104</v>
      </c>
    </row>
    <row r="101" spans="1:9" ht="72.5">
      <c r="A101" s="36" t="s">
        <v>89</v>
      </c>
      <c r="B101" s="7" t="s">
        <v>106</v>
      </c>
      <c r="C101" s="2"/>
      <c r="D101" s="5"/>
      <c r="E101" s="4">
        <f>IF(D101*0.005&lt;20,20,IF(D101*0.005&gt;20000,20000,D101*0.005))</f>
        <v>20</v>
      </c>
      <c r="F101" s="16">
        <v>1</v>
      </c>
      <c r="G101" s="4">
        <f>IF(F101&lt;6,7000,(F101-5)*1000+7000)</f>
        <v>7000</v>
      </c>
      <c r="H101" s="6">
        <f t="shared" si="5"/>
        <v>7020</v>
      </c>
      <c r="I101" s="1" t="s">
        <v>105</v>
      </c>
    </row>
    <row r="102" spans="1:9" ht="72.5">
      <c r="A102" s="36"/>
      <c r="B102" s="2" t="s">
        <v>90</v>
      </c>
      <c r="C102" s="2"/>
      <c r="D102" s="2"/>
      <c r="E102" s="4">
        <v>1500</v>
      </c>
      <c r="F102" s="3"/>
      <c r="G102" s="4">
        <v>1000</v>
      </c>
      <c r="H102" s="6">
        <f t="shared" ref="H102:H105" si="6">E102+G102</f>
        <v>2500</v>
      </c>
    </row>
    <row r="103" spans="1:9" ht="72.5">
      <c r="A103" s="2" t="s">
        <v>92</v>
      </c>
      <c r="B103" s="2"/>
      <c r="C103" s="2"/>
      <c r="D103" s="13">
        <v>1</v>
      </c>
      <c r="E103" s="4">
        <f>10*D103</f>
        <v>10</v>
      </c>
      <c r="F103" s="13">
        <v>1</v>
      </c>
      <c r="G103" s="4">
        <f>50*F103</f>
        <v>50</v>
      </c>
      <c r="H103" s="6">
        <f t="shared" si="6"/>
        <v>60</v>
      </c>
      <c r="I103" s="1" t="s">
        <v>107</v>
      </c>
    </row>
    <row r="104" spans="1:9" ht="29">
      <c r="A104" s="2" t="s">
        <v>93</v>
      </c>
      <c r="B104" s="2"/>
      <c r="C104" s="2"/>
      <c r="D104" s="2"/>
      <c r="E104" s="4">
        <v>3000</v>
      </c>
      <c r="F104" s="13">
        <v>1</v>
      </c>
      <c r="G104" s="4">
        <f>3000*F104</f>
        <v>3000</v>
      </c>
      <c r="H104" s="6">
        <f t="shared" si="6"/>
        <v>6000</v>
      </c>
      <c r="I104" s="1" t="s">
        <v>108</v>
      </c>
    </row>
    <row r="105" spans="1:9" ht="29">
      <c r="A105" s="2" t="s">
        <v>94</v>
      </c>
      <c r="B105" s="2"/>
      <c r="C105" s="2"/>
      <c r="D105" s="2"/>
      <c r="E105" s="4">
        <v>100</v>
      </c>
      <c r="F105" s="3"/>
      <c r="G105" s="4">
        <v>500</v>
      </c>
      <c r="H105" s="6">
        <f t="shared" si="6"/>
        <v>600</v>
      </c>
    </row>
    <row r="106" spans="1:9" ht="58">
      <c r="A106" s="2" t="s">
        <v>95</v>
      </c>
      <c r="B106" s="2" t="s">
        <v>96</v>
      </c>
      <c r="C106" s="2"/>
      <c r="D106" s="5"/>
      <c r="E106" s="10">
        <f>IF(D106*0.005&gt;20000,20000,D106*0.005)</f>
        <v>0</v>
      </c>
      <c r="F106" s="3"/>
      <c r="G106" s="4">
        <v>3000</v>
      </c>
      <c r="H106" s="6">
        <f>E107+G106</f>
        <v>4500</v>
      </c>
    </row>
    <row r="107" spans="1:9" ht="43.5">
      <c r="A107" s="2"/>
      <c r="B107" s="2" t="s">
        <v>97</v>
      </c>
      <c r="C107" s="2"/>
      <c r="D107" s="5"/>
      <c r="E107" s="4">
        <f>IF(D107*0.005&lt;1500,1500,IF(D107*0.005&gt;300000,300000,D107*0.005))</f>
        <v>1500</v>
      </c>
      <c r="F107" s="3"/>
      <c r="G107" s="4">
        <v>5000</v>
      </c>
      <c r="H107" s="6">
        <f>E107+G107</f>
        <v>6500</v>
      </c>
    </row>
  </sheetData>
  <mergeCells count="126">
    <mergeCell ref="A97:A98"/>
    <mergeCell ref="B97:B98"/>
    <mergeCell ref="C97:C98"/>
    <mergeCell ref="D97:D98"/>
    <mergeCell ref="E97:E98"/>
    <mergeCell ref="F97:G97"/>
    <mergeCell ref="H97:H98"/>
    <mergeCell ref="A101:A102"/>
    <mergeCell ref="A90:H90"/>
    <mergeCell ref="A91:A92"/>
    <mergeCell ref="B91:B92"/>
    <mergeCell ref="C91:C92"/>
    <mergeCell ref="D91:D92"/>
    <mergeCell ref="E91:E92"/>
    <mergeCell ref="F91:G91"/>
    <mergeCell ref="H91:H92"/>
    <mergeCell ref="A96:H96"/>
    <mergeCell ref="A80:A83"/>
    <mergeCell ref="F84:F86"/>
    <mergeCell ref="G84:G86"/>
    <mergeCell ref="A84:A86"/>
    <mergeCell ref="E87:E88"/>
    <mergeCell ref="A87:A88"/>
    <mergeCell ref="A77:H77"/>
    <mergeCell ref="A78:A79"/>
    <mergeCell ref="B78:B79"/>
    <mergeCell ref="C78:C79"/>
    <mergeCell ref="D78:D79"/>
    <mergeCell ref="E78:E79"/>
    <mergeCell ref="F78:G78"/>
    <mergeCell ref="H78:H79"/>
    <mergeCell ref="A72:A73"/>
    <mergeCell ref="B72:B73"/>
    <mergeCell ref="C72:C73"/>
    <mergeCell ref="D72:D73"/>
    <mergeCell ref="E72:E73"/>
    <mergeCell ref="F72:G72"/>
    <mergeCell ref="H72:H73"/>
    <mergeCell ref="E63:E64"/>
    <mergeCell ref="A63:A64"/>
    <mergeCell ref="A65:H65"/>
    <mergeCell ref="A66:A67"/>
    <mergeCell ref="B66:B67"/>
    <mergeCell ref="C66:C67"/>
    <mergeCell ref="D66:D67"/>
    <mergeCell ref="E66:E67"/>
    <mergeCell ref="F66:G66"/>
    <mergeCell ref="H66:H67"/>
    <mergeCell ref="F60:F62"/>
    <mergeCell ref="G60:G62"/>
    <mergeCell ref="A60:A62"/>
    <mergeCell ref="B60:B62"/>
    <mergeCell ref="F54:F56"/>
    <mergeCell ref="G54:G56"/>
    <mergeCell ref="A54:A56"/>
    <mergeCell ref="B54:B56"/>
    <mergeCell ref="A71:H71"/>
    <mergeCell ref="F49:G49"/>
    <mergeCell ref="H49:H50"/>
    <mergeCell ref="F51:F53"/>
    <mergeCell ref="G51:G53"/>
    <mergeCell ref="A51:A53"/>
    <mergeCell ref="B51:B53"/>
    <mergeCell ref="A49:A50"/>
    <mergeCell ref="B49:B50"/>
    <mergeCell ref="C49:C50"/>
    <mergeCell ref="D49:D50"/>
    <mergeCell ref="E49:E50"/>
    <mergeCell ref="A38:A40"/>
    <mergeCell ref="B38:B40"/>
    <mergeCell ref="C38:C40"/>
    <mergeCell ref="D38:D40"/>
    <mergeCell ref="E38:E40"/>
    <mergeCell ref="A48:H48"/>
    <mergeCell ref="A42:A43"/>
    <mergeCell ref="E44:E45"/>
    <mergeCell ref="F44:F45"/>
    <mergeCell ref="G44:G45"/>
    <mergeCell ref="H44:H45"/>
    <mergeCell ref="A44:A45"/>
    <mergeCell ref="D29:D31"/>
    <mergeCell ref="D32:D34"/>
    <mergeCell ref="D35:D37"/>
    <mergeCell ref="E29:E31"/>
    <mergeCell ref="E32:E34"/>
    <mergeCell ref="E35:E37"/>
    <mergeCell ref="A20:A28"/>
    <mergeCell ref="C29:C31"/>
    <mergeCell ref="C32:C34"/>
    <mergeCell ref="C35:C37"/>
    <mergeCell ref="B29:B37"/>
    <mergeCell ref="A29:A37"/>
    <mergeCell ref="E23:E25"/>
    <mergeCell ref="E26:E28"/>
    <mergeCell ref="C26:C28"/>
    <mergeCell ref="D26:D28"/>
    <mergeCell ref="B20:B28"/>
    <mergeCell ref="C23:C25"/>
    <mergeCell ref="D23:D25"/>
    <mergeCell ref="F18:G18"/>
    <mergeCell ref="H18:H19"/>
    <mergeCell ref="E20:E22"/>
    <mergeCell ref="D20:D22"/>
    <mergeCell ref="C20:C22"/>
    <mergeCell ref="A18:A19"/>
    <mergeCell ref="B18:B19"/>
    <mergeCell ref="C18:C19"/>
    <mergeCell ref="D18:D19"/>
    <mergeCell ref="E18:E19"/>
    <mergeCell ref="A17:H17"/>
    <mergeCell ref="F1:G1"/>
    <mergeCell ref="F4:F9"/>
    <mergeCell ref="G4:G9"/>
    <mergeCell ref="A3:H3"/>
    <mergeCell ref="A1:A2"/>
    <mergeCell ref="B1:B2"/>
    <mergeCell ref="C1:C2"/>
    <mergeCell ref="D1:D2"/>
    <mergeCell ref="E1:E2"/>
    <mergeCell ref="B4:B5"/>
    <mergeCell ref="B6:B9"/>
    <mergeCell ref="A4:A9"/>
    <mergeCell ref="H1:H2"/>
    <mergeCell ref="G14:G16"/>
    <mergeCell ref="A14:A16"/>
    <mergeCell ref="B14:B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2019-04-12T08:15:43Z</dcterms:created>
  <dcterms:modified xsi:type="dcterms:W3CDTF">2019-08-30T10:01:08Z</dcterms:modified>
</cp:coreProperties>
</file>